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c-ch-dc01\Users\chcaki\My Documents\MACCAM\"/>
    </mc:Choice>
  </mc:AlternateContent>
  <bookViews>
    <workbookView xWindow="0" yWindow="0" windowWidth="28800" windowHeight="11400" activeTab="1"/>
  </bookViews>
  <sheets>
    <sheet name="Sheet1" sheetId="1" r:id="rId1"/>
    <sheet name="Shortfall + Unanticipated Exp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21" i="2"/>
  <c r="B21" i="2"/>
  <c r="C22" i="2" s="1"/>
  <c r="C23" i="2" l="1"/>
  <c r="C30" i="2" s="1"/>
  <c r="C31" i="2" s="1"/>
  <c r="E51" i="1"/>
  <c r="E53" i="1" s="1"/>
  <c r="C51" i="1"/>
  <c r="C57" i="1" s="1"/>
  <c r="C58" i="1" s="1"/>
  <c r="E21" i="1" l="1"/>
  <c r="F8" i="1" s="1"/>
  <c r="C21" i="1"/>
  <c r="C27" i="1" s="1"/>
  <c r="C28" i="1" s="1"/>
  <c r="F19" i="1" l="1"/>
  <c r="G19" i="1" s="1"/>
  <c r="H19" i="1" s="1"/>
  <c r="F16" i="1"/>
  <c r="G16" i="1" s="1"/>
  <c r="H16" i="1" s="1"/>
  <c r="F12" i="1"/>
  <c r="F20" i="1"/>
  <c r="E23" i="1"/>
  <c r="F49" i="1"/>
  <c r="G49" i="1" s="1"/>
  <c r="H49" i="1" s="1"/>
  <c r="J49" i="1" s="1"/>
  <c r="F45" i="1"/>
  <c r="G45" i="1" s="1"/>
  <c r="H45" i="1" s="1"/>
  <c r="J45" i="1" s="1"/>
  <c r="F41" i="1"/>
  <c r="F36" i="1"/>
  <c r="G36" i="1" s="1"/>
  <c r="F43" i="1"/>
  <c r="G43" i="1" s="1"/>
  <c r="H43" i="1" s="1"/>
  <c r="J43" i="1" s="1"/>
  <c r="F35" i="1"/>
  <c r="G35" i="1" s="1"/>
  <c r="F48" i="1"/>
  <c r="G48" i="1" s="1"/>
  <c r="F44" i="1"/>
  <c r="G44" i="1" s="1"/>
  <c r="F40" i="1"/>
  <c r="G40" i="1" s="1"/>
  <c r="H40" i="1" s="1"/>
  <c r="J40" i="1" s="1"/>
  <c r="F47" i="1"/>
  <c r="F39" i="1"/>
  <c r="G39" i="1" s="1"/>
  <c r="H39" i="1" s="1"/>
  <c r="J39" i="1" s="1"/>
  <c r="F50" i="1"/>
  <c r="G50" i="1" s="1"/>
  <c r="F46" i="1"/>
  <c r="G46" i="1" s="1"/>
  <c r="H46" i="1" s="1"/>
  <c r="J46" i="1" s="1"/>
  <c r="F42" i="1"/>
  <c r="F38" i="1"/>
  <c r="G38" i="1" s="1"/>
  <c r="F37" i="1"/>
  <c r="G37" i="1" s="1"/>
  <c r="H37" i="1" s="1"/>
  <c r="J37" i="1" s="1"/>
  <c r="F18" i="1"/>
  <c r="G18" i="1" s="1"/>
  <c r="H18" i="1" s="1"/>
  <c r="F14" i="1"/>
  <c r="G14" i="1" s="1"/>
  <c r="H14" i="1" s="1"/>
  <c r="F10" i="1"/>
  <c r="F6" i="1"/>
  <c r="G6" i="1" s="1"/>
  <c r="H6" i="1" s="1"/>
  <c r="F15" i="1"/>
  <c r="G15" i="1" s="1"/>
  <c r="H15" i="1" s="1"/>
  <c r="F11" i="1"/>
  <c r="G11" i="1" s="1"/>
  <c r="H11" i="1" s="1"/>
  <c r="F7" i="1"/>
  <c r="F5" i="1"/>
  <c r="G5" i="1" s="1"/>
  <c r="F17" i="1"/>
  <c r="F13" i="1"/>
  <c r="G13" i="1" s="1"/>
  <c r="H13" i="1" s="1"/>
  <c r="F9" i="1"/>
  <c r="H48" i="1"/>
  <c r="J48" i="1" s="1"/>
  <c r="H44" i="1"/>
  <c r="J44" i="1" s="1"/>
  <c r="H38" i="1"/>
  <c r="J38" i="1" s="1"/>
  <c r="H36" i="1"/>
  <c r="J36" i="1" s="1"/>
  <c r="H50" i="1"/>
  <c r="J50" i="1" s="1"/>
  <c r="G9" i="1"/>
  <c r="H9" i="1" s="1"/>
  <c r="G17" i="1"/>
  <c r="H17" i="1" s="1"/>
  <c r="G10" i="1"/>
  <c r="H10" i="1" s="1"/>
  <c r="G7" i="1"/>
  <c r="H7" i="1" s="1"/>
  <c r="G8" i="1"/>
  <c r="H8" i="1" s="1"/>
  <c r="G12" i="1"/>
  <c r="H12" i="1" s="1"/>
  <c r="G20" i="1"/>
  <c r="H20" i="1" s="1"/>
  <c r="G42" i="1" l="1"/>
  <c r="H42" i="1" s="1"/>
  <c r="J42" i="1" s="1"/>
  <c r="G41" i="1"/>
  <c r="H41" i="1" s="1"/>
  <c r="J41" i="1" s="1"/>
  <c r="G47" i="1"/>
  <c r="H47" i="1" s="1"/>
  <c r="J47" i="1" s="1"/>
  <c r="F51" i="1"/>
  <c r="F21" i="1"/>
  <c r="H35" i="1"/>
  <c r="G21" i="1"/>
  <c r="H5" i="1"/>
  <c r="G51" i="1" l="1"/>
  <c r="H51" i="1"/>
  <c r="J35" i="1"/>
  <c r="J51" i="1" s="1"/>
  <c r="H21" i="1"/>
</calcChain>
</file>

<file path=xl/sharedStrings.xml><?xml version="1.0" encoding="utf-8"?>
<sst xmlns="http://schemas.openxmlformats.org/spreadsheetml/2006/main" count="80" uniqueCount="37">
  <si>
    <t>Aroostook County;</t>
  </si>
  <si>
    <t>Cumberland County</t>
  </si>
  <si>
    <t>Franklin County</t>
  </si>
  <si>
    <t>Hancock County</t>
  </si>
  <si>
    <t>Kennebec County</t>
  </si>
  <si>
    <t>Knox County</t>
  </si>
  <si>
    <t>Lincoln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</si>
  <si>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</si>
  <si>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</si>
  <si>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</si>
  <si>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</si>
  <si>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</si>
  <si>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</si>
  <si>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Washington County</t>
  </si>
  <si>
    <t>York County</t>
  </si>
  <si>
    <t>Androscoggin County</t>
  </si>
  <si>
    <t>FY 19-20 actual shortfall</t>
  </si>
  <si>
    <t>Total</t>
  </si>
  <si>
    <t>CCA Baseline Funding FY21</t>
  </si>
  <si>
    <t>Reentry Ctr</t>
  </si>
  <si>
    <t>% of $1,673,250</t>
  </si>
  <si>
    <t>Total Funding Available</t>
  </si>
  <si>
    <t>Less FY 19-20 shortfall</t>
  </si>
  <si>
    <t>Available for FY 21 shortfall</t>
  </si>
  <si>
    <t>$ of $1,657,601.64</t>
  </si>
  <si>
    <t>Total to be disbursed</t>
  </si>
  <si>
    <t>ORGINAL FUNDING PROPOSAL</t>
  </si>
  <si>
    <t>FUNDING PROPOSAL WITH OXFORD ADDITION</t>
  </si>
  <si>
    <t>Original Calculation</t>
  </si>
  <si>
    <t>$ of $1,219,664.64</t>
  </si>
  <si>
    <t>Difference</t>
  </si>
  <si>
    <t>Unanticipated Expenses</t>
  </si>
  <si>
    <t>Total Funding</t>
  </si>
  <si>
    <t>Carryforward</t>
  </si>
  <si>
    <t>Available</t>
  </si>
  <si>
    <t xml:space="preserve">Requesting 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</si>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</sst>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164" fontId="0" fillId="0" borderId="0" xfId="1" applyNumberFormat="1" applyFont="1"/>
    <xf numFmtId="44" fontId="0" fillId="0" borderId="1" xfId="1" applyFont="1" applyBorder="1"/>
    <xf numFmtId="44" fontId="0" fillId="0" borderId="0" xfId="0" applyNumberFormat="1"/>
    <xf numFmtId="164" fontId="0" fillId="0" borderId="1" xfId="1" applyNumberFormat="1" applyFont="1" applyBorder="1"/>
    <xf numFmtId="164" fontId="0" fillId="0" borderId="0" xfId="0" applyNumberFormat="1"/>
    <xf numFmtId="44" fontId="0" fillId="0" borderId="1" xfId="0" applyNumberFormat="1" applyBorder="1"/>
    <xf numFmtId="44" fontId="0" fillId="0" borderId="0" xfId="1" applyNumberFormat="1" applyFont="1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2" fillId="0" borderId="0" xfId="0" applyFont="1"/>
    <xf numFmtId="44" fontId="0" fillId="0" borderId="0" xfId="1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44" fontId="0" fillId="0" borderId="1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topLeftCell="A10" zoomScale="80" zoomScaleNormal="80" workbookViewId="0">
      <selection activeCell="B33" sqref="B33:C51"/>
    </sheetView>
  </sheetViews>
  <sheetFormatPr defaultRowHeight="15" x14ac:dyDescent="0.25"/>
  <cols>
    <col min="2" max="2" width="33.7109375" customWidth="1"/>
    <col min="3" max="3" width="21.7109375" customWidth="1"/>
    <col min="4" max="4" width="11.42578125" customWidth="1"/>
    <col min="5" max="5" width="29" customWidth="1"/>
    <col min="6" max="6" width="16.7109375" style="9" customWidth="1"/>
    <col min="7" max="7" width="20.140625" customWidth="1"/>
    <col min="8" max="8" width="25.28515625" customWidth="1"/>
    <col min="9" max="9" width="22.140625" style="1" customWidth="1"/>
    <col min="10" max="10" width="20.28515625" customWidth="1"/>
  </cols>
  <sheetData>
    <row r="1" spans="2:10" x14ac:dyDescent="0.25">
      <c r="B1" s="12" t="s">
        <v>26</v>
      </c>
    </row>
    <row r="3" spans="2:10" x14ac:dyDescent="0.25">
      <c r="E3" t="s">
        <v>18</v>
      </c>
      <c r="F3" s="9" t="s">
        <v>20</v>
      </c>
      <c r="G3" t="s">
        <v>24</v>
      </c>
      <c r="H3" t="s">
        <v>25</v>
      </c>
    </row>
    <row r="4" spans="2:10" x14ac:dyDescent="0.25">
      <c r="C4" t="s">
        <v>16</v>
      </c>
    </row>
    <row r="5" spans="2:10" x14ac:dyDescent="0.25">
      <c r="B5" t="s">
        <v>15</v>
      </c>
      <c r="C5" s="1">
        <v>0</v>
      </c>
      <c r="E5" s="2">
        <v>168120</v>
      </c>
      <c r="F5" s="10">
        <f>E5/$E$21</f>
        <v>0.10047512326311071</v>
      </c>
      <c r="G5" s="4">
        <f>F5*$C$28</f>
        <v>166547.72910013449</v>
      </c>
      <c r="H5" s="4">
        <f>C5+G5</f>
        <v>166547.72910013449</v>
      </c>
      <c r="J5" s="4"/>
    </row>
    <row r="6" spans="2:10" x14ac:dyDescent="0.25">
      <c r="B6" t="s">
        <v>0</v>
      </c>
      <c r="C6" s="1">
        <v>0</v>
      </c>
      <c r="E6" s="2">
        <v>132718</v>
      </c>
      <c r="F6" s="10">
        <f t="shared" ref="F6:F20" si="0">E6/$E$21</f>
        <v>7.9317495891229647E-2</v>
      </c>
      <c r="G6" s="4">
        <f t="shared" ref="G6:G20" si="1">F6*$C$28</f>
        <v>131476.81126999552</v>
      </c>
      <c r="H6" s="4">
        <f t="shared" ref="H6:H20" si="2">C6+G6</f>
        <v>131476.81126999552</v>
      </c>
      <c r="J6" s="4"/>
    </row>
    <row r="7" spans="2:10" x14ac:dyDescent="0.25">
      <c r="B7" t="s">
        <v>1</v>
      </c>
      <c r="C7" s="1">
        <v>275800</v>
      </c>
      <c r="E7" s="2">
        <v>346929</v>
      </c>
      <c r="F7" s="10">
        <f t="shared" si="0"/>
        <v>0.207338413267593</v>
      </c>
      <c r="G7" s="4">
        <f t="shared" si="1"/>
        <v>343684.49386735994</v>
      </c>
      <c r="H7" s="4">
        <f t="shared" si="2"/>
        <v>619484.49386735994</v>
      </c>
      <c r="J7" s="4"/>
    </row>
    <row r="8" spans="2:10" x14ac:dyDescent="0.25">
      <c r="B8" t="s">
        <v>2</v>
      </c>
      <c r="C8" s="1">
        <v>0</v>
      </c>
      <c r="E8" s="2">
        <v>22550</v>
      </c>
      <c r="F8" s="10">
        <f t="shared" si="0"/>
        <v>1.3476766771253548E-2</v>
      </c>
      <c r="G8" s="4">
        <f t="shared" si="1"/>
        <v>22339.110701927388</v>
      </c>
      <c r="H8" s="4">
        <f t="shared" si="2"/>
        <v>22339.110701927388</v>
      </c>
      <c r="J8" s="4"/>
    </row>
    <row r="9" spans="2:10" x14ac:dyDescent="0.25">
      <c r="B9" t="s">
        <v>3</v>
      </c>
      <c r="C9" s="1">
        <v>120000</v>
      </c>
      <c r="E9" s="2">
        <v>44735</v>
      </c>
      <c r="F9" s="10">
        <f t="shared" si="0"/>
        <v>2.6735395189003437E-2</v>
      </c>
      <c r="G9" s="4">
        <f t="shared" si="1"/>
        <v>44316.63491134021</v>
      </c>
      <c r="H9" s="4">
        <f t="shared" si="2"/>
        <v>164316.6349113402</v>
      </c>
      <c r="J9" s="4"/>
    </row>
    <row r="10" spans="2:10" x14ac:dyDescent="0.25">
      <c r="B10" t="s">
        <v>4</v>
      </c>
      <c r="C10" s="1">
        <v>125000</v>
      </c>
      <c r="E10" s="2">
        <v>184326</v>
      </c>
      <c r="F10" s="10">
        <f t="shared" si="0"/>
        <v>0.11016046615867324</v>
      </c>
      <c r="G10" s="4">
        <f t="shared" si="1"/>
        <v>182602.16936778129</v>
      </c>
      <c r="H10" s="4">
        <f t="shared" si="2"/>
        <v>307602.16936778126</v>
      </c>
      <c r="J10" s="4"/>
    </row>
    <row r="11" spans="2:10" x14ac:dyDescent="0.25">
      <c r="B11" t="s">
        <v>5</v>
      </c>
      <c r="C11" s="1">
        <v>0</v>
      </c>
      <c r="E11" s="2">
        <v>61508</v>
      </c>
      <c r="F11" s="10">
        <f t="shared" si="0"/>
        <v>3.6759599581652473E-2</v>
      </c>
      <c r="G11" s="4">
        <f t="shared" si="1"/>
        <v>60932.772552290458</v>
      </c>
      <c r="H11" s="4">
        <f t="shared" si="2"/>
        <v>60932.772552290458</v>
      </c>
      <c r="J11" s="4"/>
    </row>
    <row r="12" spans="2:10" x14ac:dyDescent="0.25">
      <c r="B12" t="s">
        <v>6</v>
      </c>
      <c r="C12" s="1">
        <v>140000</v>
      </c>
      <c r="E12" s="2">
        <v>29573</v>
      </c>
      <c r="F12" s="10">
        <f t="shared" si="0"/>
        <v>1.7673987748393846E-2</v>
      </c>
      <c r="G12" s="4">
        <f t="shared" si="1"/>
        <v>29296.431077077548</v>
      </c>
      <c r="H12" s="4">
        <f t="shared" si="2"/>
        <v>169296.43107707755</v>
      </c>
      <c r="J12" s="4"/>
    </row>
    <row r="13" spans="2:10" x14ac:dyDescent="0.25">
      <c r="B13" t="s">
        <v>7</v>
      </c>
      <c r="C13" s="1">
        <v>0</v>
      </c>
      <c r="E13" s="2">
        <v>44748</v>
      </c>
      <c r="F13" s="10">
        <f t="shared" si="0"/>
        <v>2.6743164500224115E-2</v>
      </c>
      <c r="G13" s="4">
        <f t="shared" si="1"/>
        <v>44329.513334361276</v>
      </c>
      <c r="H13" s="4">
        <f t="shared" si="2"/>
        <v>44329.513334361276</v>
      </c>
      <c r="J13" s="4"/>
    </row>
    <row r="14" spans="2:10" x14ac:dyDescent="0.25">
      <c r="B14" t="s">
        <v>8</v>
      </c>
      <c r="C14" s="1">
        <v>100655.36</v>
      </c>
      <c r="E14" s="2">
        <v>249555</v>
      </c>
      <c r="F14" s="10">
        <f t="shared" si="0"/>
        <v>0.14914388166741371</v>
      </c>
      <c r="G14" s="4">
        <f t="shared" si="1"/>
        <v>247221.14284787091</v>
      </c>
      <c r="H14" s="4">
        <f t="shared" si="2"/>
        <v>347876.50284787093</v>
      </c>
      <c r="J14" s="4"/>
    </row>
    <row r="15" spans="2:10" x14ac:dyDescent="0.25">
      <c r="B15" t="s">
        <v>9</v>
      </c>
      <c r="C15" s="1">
        <v>153173</v>
      </c>
      <c r="E15" s="2">
        <v>16385</v>
      </c>
      <c r="F15" s="10">
        <f t="shared" si="0"/>
        <v>9.7923203346780216E-3</v>
      </c>
      <c r="G15" s="4">
        <f t="shared" si="1"/>
        <v>16231.766246167639</v>
      </c>
      <c r="H15" s="4">
        <f t="shared" si="2"/>
        <v>169404.76624616765</v>
      </c>
      <c r="J15" s="4"/>
    </row>
    <row r="16" spans="2:10" x14ac:dyDescent="0.25">
      <c r="B16" t="s">
        <v>10</v>
      </c>
      <c r="C16" s="1">
        <v>140000</v>
      </c>
      <c r="E16" s="2">
        <v>29573</v>
      </c>
      <c r="F16" s="10">
        <f t="shared" si="0"/>
        <v>1.7673987748393846E-2</v>
      </c>
      <c r="G16" s="4">
        <f t="shared" si="1"/>
        <v>29296.431077077548</v>
      </c>
      <c r="H16" s="4">
        <f t="shared" si="2"/>
        <v>169296.43107707755</v>
      </c>
      <c r="J16" s="4"/>
    </row>
    <row r="17" spans="2:10" x14ac:dyDescent="0.25">
      <c r="B17" t="s">
        <v>11</v>
      </c>
      <c r="C17" s="1">
        <v>0</v>
      </c>
      <c r="E17" s="2">
        <v>83534</v>
      </c>
      <c r="F17" s="10">
        <f t="shared" si="0"/>
        <v>4.9923203346780215E-2</v>
      </c>
      <c r="G17" s="4">
        <f t="shared" si="1"/>
        <v>82752.78374167638</v>
      </c>
      <c r="H17" s="4">
        <f t="shared" si="2"/>
        <v>82752.78374167638</v>
      </c>
      <c r="J17" s="4"/>
    </row>
    <row r="18" spans="2:10" x14ac:dyDescent="0.25">
      <c r="B18" t="s">
        <v>12</v>
      </c>
      <c r="C18" s="1"/>
      <c r="E18" s="2">
        <v>35349</v>
      </c>
      <c r="F18" s="10">
        <f t="shared" si="0"/>
        <v>2.112595248767369E-2</v>
      </c>
      <c r="G18" s="4">
        <f t="shared" si="1"/>
        <v>35018.413490129991</v>
      </c>
      <c r="H18" s="4">
        <f t="shared" si="2"/>
        <v>35018.413490129991</v>
      </c>
      <c r="J18" s="4"/>
    </row>
    <row r="19" spans="2:10" x14ac:dyDescent="0.25">
      <c r="B19" t="s">
        <v>13</v>
      </c>
      <c r="C19" s="1">
        <v>87770</v>
      </c>
      <c r="E19" s="2">
        <v>33224</v>
      </c>
      <c r="F19" s="10">
        <f t="shared" si="0"/>
        <v>1.9855968922755117E-2</v>
      </c>
      <c r="G19" s="4">
        <f t="shared" si="1"/>
        <v>32913.286650147915</v>
      </c>
      <c r="H19" s="4">
        <f t="shared" si="2"/>
        <v>120683.28665014791</v>
      </c>
      <c r="J19" s="4"/>
    </row>
    <row r="20" spans="2:10" x14ac:dyDescent="0.25">
      <c r="B20" t="s">
        <v>14</v>
      </c>
      <c r="C20" s="3">
        <v>0</v>
      </c>
      <c r="E20" s="5">
        <v>190423</v>
      </c>
      <c r="F20" s="11">
        <f t="shared" si="0"/>
        <v>0.11380427312117138</v>
      </c>
      <c r="G20" s="7">
        <f t="shared" si="1"/>
        <v>188642.14976466162</v>
      </c>
      <c r="H20" s="7">
        <f t="shared" si="2"/>
        <v>188642.14976466162</v>
      </c>
      <c r="J20" s="4"/>
    </row>
    <row r="21" spans="2:10" x14ac:dyDescent="0.25">
      <c r="B21" t="s">
        <v>17</v>
      </c>
      <c r="C21" s="8">
        <f>SUM(C5:C20)</f>
        <v>1142398.3599999999</v>
      </c>
      <c r="E21" s="2">
        <f>SUM(E5:E20)</f>
        <v>1673250</v>
      </c>
      <c r="F21" s="10">
        <f>SUM(F5:F20)</f>
        <v>0.99999999999999978</v>
      </c>
      <c r="G21" s="4">
        <f>SUM(G5:G20)</f>
        <v>1657601.6400000004</v>
      </c>
      <c r="H21" s="4">
        <f>SUM(H5:H20)</f>
        <v>2799999.9999999995</v>
      </c>
      <c r="J21" s="4"/>
    </row>
    <row r="22" spans="2:10" x14ac:dyDescent="0.25">
      <c r="D22" t="s">
        <v>19</v>
      </c>
      <c r="E22" s="5">
        <v>26750</v>
      </c>
    </row>
    <row r="23" spans="2:10" x14ac:dyDescent="0.25">
      <c r="E23" s="6">
        <f>SUM(E21:E22)</f>
        <v>1700000</v>
      </c>
    </row>
    <row r="24" spans="2:10" x14ac:dyDescent="0.25">
      <c r="E24" s="6"/>
    </row>
    <row r="25" spans="2:10" x14ac:dyDescent="0.25">
      <c r="B25" t="s">
        <v>21</v>
      </c>
      <c r="C25" s="1">
        <v>2800000</v>
      </c>
    </row>
    <row r="26" spans="2:10" x14ac:dyDescent="0.25">
      <c r="C26" s="1"/>
    </row>
    <row r="27" spans="2:10" x14ac:dyDescent="0.25">
      <c r="B27" t="s">
        <v>22</v>
      </c>
      <c r="C27" s="3">
        <f>-C21</f>
        <v>-1142398.3599999999</v>
      </c>
    </row>
    <row r="28" spans="2:10" x14ac:dyDescent="0.25">
      <c r="B28" t="s">
        <v>23</v>
      </c>
      <c r="C28" s="1">
        <f>SUM(C25:C27)</f>
        <v>1657601.6400000001</v>
      </c>
    </row>
    <row r="29" spans="2:10" x14ac:dyDescent="0.25">
      <c r="C29" s="1"/>
    </row>
    <row r="30" spans="2:10" x14ac:dyDescent="0.25">
      <c r="C30" s="1"/>
    </row>
    <row r="31" spans="2:10" x14ac:dyDescent="0.25">
      <c r="B31" s="12" t="s">
        <v>27</v>
      </c>
      <c r="C31" s="1"/>
    </row>
    <row r="32" spans="2:10" x14ac:dyDescent="0.25">
      <c r="C32" s="1"/>
    </row>
    <row r="33" spans="2:10" x14ac:dyDescent="0.25">
      <c r="E33" s="9" t="s">
        <v>18</v>
      </c>
      <c r="F33" s="9" t="s">
        <v>20</v>
      </c>
      <c r="G33" s="9" t="s">
        <v>29</v>
      </c>
      <c r="H33" s="9" t="s">
        <v>25</v>
      </c>
      <c r="I33" s="13" t="s">
        <v>28</v>
      </c>
      <c r="J33" s="9" t="s">
        <v>30</v>
      </c>
    </row>
    <row r="34" spans="2:10" x14ac:dyDescent="0.25">
      <c r="C34" t="s">
        <v>16</v>
      </c>
    </row>
    <row r="35" spans="2:10" x14ac:dyDescent="0.25">
      <c r="B35" s="16" t="s">
        <v>15</v>
      </c>
      <c r="C35" s="1">
        <v>0</v>
      </c>
      <c r="E35" s="2">
        <v>168120</v>
      </c>
      <c r="F35" s="10">
        <f>E35/$E$21</f>
        <v>0.10047512326311071</v>
      </c>
      <c r="G35" s="4">
        <f>F35*$C$58</f>
        <v>122545.95504365754</v>
      </c>
      <c r="H35" s="4">
        <f>C35+G35</f>
        <v>122545.95504365754</v>
      </c>
      <c r="I35" s="1">
        <v>166547.72910013449</v>
      </c>
      <c r="J35" s="4">
        <f t="shared" ref="J35:J50" si="3">H35-I35</f>
        <v>-44001.774056476948</v>
      </c>
    </row>
    <row r="36" spans="2:10" x14ac:dyDescent="0.25">
      <c r="B36" s="14" t="s">
        <v>0</v>
      </c>
      <c r="C36" s="1">
        <v>0</v>
      </c>
      <c r="E36" s="2">
        <v>132718</v>
      </c>
      <c r="F36" s="10">
        <f t="shared" ref="F36:F50" si="4">E36/$E$21</f>
        <v>7.9317495891229647E-2</v>
      </c>
      <c r="G36" s="4">
        <f t="shared" ref="G36:G50" si="5">F36*$C$58</f>
        <v>96740.745071878075</v>
      </c>
      <c r="H36" s="4">
        <f t="shared" ref="H36:H50" si="6">C36+G36</f>
        <v>96740.745071878075</v>
      </c>
      <c r="I36" s="1">
        <v>131476.81126999552</v>
      </c>
      <c r="J36" s="4">
        <f t="shared" si="3"/>
        <v>-34736.066198117449</v>
      </c>
    </row>
    <row r="37" spans="2:10" x14ac:dyDescent="0.25">
      <c r="B37" s="14" t="s">
        <v>1</v>
      </c>
      <c r="C37" s="1">
        <v>275800</v>
      </c>
      <c r="E37" s="2">
        <v>346929</v>
      </c>
      <c r="F37" s="10">
        <f t="shared" si="4"/>
        <v>0.207338413267593</v>
      </c>
      <c r="G37" s="4">
        <f t="shared" si="5"/>
        <v>252883.33117619003</v>
      </c>
      <c r="H37" s="4">
        <f t="shared" si="6"/>
        <v>528683.33117619005</v>
      </c>
      <c r="I37" s="1">
        <v>619484.49386735994</v>
      </c>
      <c r="J37" s="4">
        <f t="shared" si="3"/>
        <v>-90801.162691169884</v>
      </c>
    </row>
    <row r="38" spans="2:10" x14ac:dyDescent="0.25">
      <c r="B38" t="s">
        <v>2</v>
      </c>
      <c r="C38" s="1">
        <v>0</v>
      </c>
      <c r="E38" s="2">
        <v>22550</v>
      </c>
      <c r="F38" s="10">
        <f t="shared" si="4"/>
        <v>1.3476766771253548E-2</v>
      </c>
      <c r="G38" s="4">
        <f t="shared" si="5"/>
        <v>16437.135892424922</v>
      </c>
      <c r="H38" s="4">
        <f t="shared" si="6"/>
        <v>16437.135892424922</v>
      </c>
      <c r="I38" s="1">
        <v>22339.110701927388</v>
      </c>
      <c r="J38" s="4">
        <f t="shared" si="3"/>
        <v>-5901.9748095024661</v>
      </c>
    </row>
    <row r="39" spans="2:10" x14ac:dyDescent="0.25">
      <c r="B39" s="14" t="s">
        <v>3</v>
      </c>
      <c r="C39" s="1">
        <v>120000</v>
      </c>
      <c r="E39" s="2">
        <v>44735</v>
      </c>
      <c r="F39" s="10">
        <f t="shared" si="4"/>
        <v>2.6735395189003437E-2</v>
      </c>
      <c r="G39" s="4">
        <f t="shared" si="5"/>
        <v>32608.216148453605</v>
      </c>
      <c r="H39" s="4">
        <f t="shared" si="6"/>
        <v>152608.21614845359</v>
      </c>
      <c r="I39" s="1">
        <v>164316.6349113402</v>
      </c>
      <c r="J39" s="4">
        <f t="shared" si="3"/>
        <v>-11708.418762886606</v>
      </c>
    </row>
    <row r="40" spans="2:10" x14ac:dyDescent="0.25">
      <c r="B40" s="15" t="s">
        <v>4</v>
      </c>
      <c r="C40" s="1">
        <v>125000</v>
      </c>
      <c r="E40" s="2">
        <v>184326</v>
      </c>
      <c r="F40" s="10">
        <f t="shared" si="4"/>
        <v>0.11016046615867324</v>
      </c>
      <c r="G40" s="4">
        <f t="shared" si="5"/>
        <v>134358.82529965037</v>
      </c>
      <c r="H40" s="4">
        <f t="shared" si="6"/>
        <v>259358.82529965037</v>
      </c>
      <c r="I40" s="1">
        <v>307602.16936778126</v>
      </c>
      <c r="J40" s="4">
        <f t="shared" si="3"/>
        <v>-48243.344068130886</v>
      </c>
    </row>
    <row r="41" spans="2:10" x14ac:dyDescent="0.25">
      <c r="B41" s="14" t="s">
        <v>5</v>
      </c>
      <c r="C41" s="1">
        <v>0</v>
      </c>
      <c r="E41" s="2">
        <v>61508</v>
      </c>
      <c r="F41" s="10">
        <f t="shared" si="4"/>
        <v>3.6759599581652473E-2</v>
      </c>
      <c r="G41" s="4">
        <f t="shared" si="5"/>
        <v>44834.383790300308</v>
      </c>
      <c r="H41" s="4">
        <f t="shared" si="6"/>
        <v>44834.383790300308</v>
      </c>
      <c r="I41" s="1">
        <v>60932.772552290458</v>
      </c>
      <c r="J41" s="4">
        <f t="shared" si="3"/>
        <v>-16098.388761990151</v>
      </c>
    </row>
    <row r="42" spans="2:10" x14ac:dyDescent="0.25">
      <c r="B42" s="14" t="s">
        <v>6</v>
      </c>
      <c r="C42" s="1">
        <v>140000</v>
      </c>
      <c r="E42" s="2">
        <v>29573</v>
      </c>
      <c r="F42" s="10">
        <f t="shared" si="4"/>
        <v>1.7673987748393846E-2</v>
      </c>
      <c r="G42" s="4">
        <f t="shared" si="5"/>
        <v>21556.33790450919</v>
      </c>
      <c r="H42" s="4">
        <f t="shared" si="6"/>
        <v>161556.33790450919</v>
      </c>
      <c r="I42" s="1">
        <v>169296.43107707755</v>
      </c>
      <c r="J42" s="4">
        <f t="shared" si="3"/>
        <v>-7740.0931725683622</v>
      </c>
    </row>
    <row r="43" spans="2:10" x14ac:dyDescent="0.25">
      <c r="B43" s="14" t="s">
        <v>7</v>
      </c>
      <c r="C43" s="1">
        <v>437937</v>
      </c>
      <c r="E43" s="2">
        <v>44748</v>
      </c>
      <c r="F43" s="10">
        <f t="shared" si="4"/>
        <v>2.6743164500224115E-2</v>
      </c>
      <c r="G43" s="4">
        <f t="shared" si="5"/>
        <v>32617.692102626625</v>
      </c>
      <c r="H43" s="4">
        <f t="shared" si="6"/>
        <v>470554.69210262661</v>
      </c>
      <c r="I43" s="1">
        <v>44329.513334361276</v>
      </c>
      <c r="J43" s="4">
        <f t="shared" si="3"/>
        <v>426225.17876826535</v>
      </c>
    </row>
    <row r="44" spans="2:10" x14ac:dyDescent="0.25">
      <c r="B44" s="14" t="s">
        <v>8</v>
      </c>
      <c r="C44" s="1">
        <v>100655.36</v>
      </c>
      <c r="E44" s="2">
        <v>249555</v>
      </c>
      <c r="F44" s="10">
        <f t="shared" si="4"/>
        <v>0.14914388166741371</v>
      </c>
      <c r="G44" s="4">
        <f t="shared" si="5"/>
        <v>181905.51874208872</v>
      </c>
      <c r="H44" s="4">
        <f t="shared" si="6"/>
        <v>282560.87874208874</v>
      </c>
      <c r="I44" s="1">
        <v>347876.50284787093</v>
      </c>
      <c r="J44" s="4">
        <f t="shared" si="3"/>
        <v>-65315.62410578219</v>
      </c>
    </row>
    <row r="45" spans="2:10" x14ac:dyDescent="0.25">
      <c r="B45" s="14" t="s">
        <v>9</v>
      </c>
      <c r="C45" s="1">
        <v>153173</v>
      </c>
      <c r="E45" s="2">
        <v>16385</v>
      </c>
      <c r="F45" s="10">
        <f t="shared" si="4"/>
        <v>9.7923203346780216E-3</v>
      </c>
      <c r="G45" s="4">
        <f t="shared" si="5"/>
        <v>11943.346855759748</v>
      </c>
      <c r="H45" s="4">
        <f t="shared" si="6"/>
        <v>165116.34685575974</v>
      </c>
      <c r="I45" s="1">
        <v>169404.76624616765</v>
      </c>
      <c r="J45" s="4">
        <f t="shared" si="3"/>
        <v>-4288.4193904079148</v>
      </c>
    </row>
    <row r="46" spans="2:10" x14ac:dyDescent="0.25">
      <c r="B46" s="14" t="s">
        <v>10</v>
      </c>
      <c r="C46" s="1">
        <v>140000</v>
      </c>
      <c r="E46" s="2">
        <v>29573</v>
      </c>
      <c r="F46" s="10">
        <f t="shared" si="4"/>
        <v>1.7673987748393846E-2</v>
      </c>
      <c r="G46" s="4">
        <f t="shared" si="5"/>
        <v>21556.33790450919</v>
      </c>
      <c r="H46" s="4">
        <f t="shared" si="6"/>
        <v>161556.33790450919</v>
      </c>
      <c r="I46" s="1">
        <v>169296.43107707755</v>
      </c>
      <c r="J46" s="4">
        <f t="shared" si="3"/>
        <v>-7740.0931725683622</v>
      </c>
    </row>
    <row r="47" spans="2:10" x14ac:dyDescent="0.25">
      <c r="B47" s="14" t="s">
        <v>11</v>
      </c>
      <c r="C47" s="1">
        <v>0</v>
      </c>
      <c r="E47" s="2">
        <v>83534</v>
      </c>
      <c r="F47" s="10">
        <f t="shared" si="4"/>
        <v>4.9923203346780215E-2</v>
      </c>
      <c r="G47" s="4">
        <f t="shared" si="5"/>
        <v>60889.565837597482</v>
      </c>
      <c r="H47" s="4">
        <f t="shared" si="6"/>
        <v>60889.565837597482</v>
      </c>
      <c r="I47" s="1">
        <v>82752.78374167638</v>
      </c>
      <c r="J47" s="4">
        <f t="shared" si="3"/>
        <v>-21863.217904078898</v>
      </c>
    </row>
    <row r="48" spans="2:10" x14ac:dyDescent="0.25">
      <c r="B48" s="14" t="s">
        <v>12</v>
      </c>
      <c r="C48" s="1"/>
      <c r="E48" s="2">
        <v>35349</v>
      </c>
      <c r="F48" s="10">
        <f t="shared" si="4"/>
        <v>2.112595248767369E-2</v>
      </c>
      <c r="G48" s="4">
        <f t="shared" si="5"/>
        <v>25766.577235535631</v>
      </c>
      <c r="H48" s="4">
        <f t="shared" si="6"/>
        <v>25766.577235535631</v>
      </c>
      <c r="I48" s="1">
        <v>35018.413490129991</v>
      </c>
      <c r="J48" s="4">
        <f t="shared" si="3"/>
        <v>-9251.8362545943601</v>
      </c>
    </row>
    <row r="49" spans="2:10" x14ac:dyDescent="0.25">
      <c r="B49" s="14" t="s">
        <v>13</v>
      </c>
      <c r="C49" s="1">
        <v>87770</v>
      </c>
      <c r="E49" s="2">
        <v>33224</v>
      </c>
      <c r="F49" s="10">
        <f t="shared" si="4"/>
        <v>1.9855968922755117E-2</v>
      </c>
      <c r="G49" s="4">
        <f t="shared" si="5"/>
        <v>24217.623188023306</v>
      </c>
      <c r="H49" s="4">
        <f t="shared" si="6"/>
        <v>111987.62318802331</v>
      </c>
      <c r="I49" s="1">
        <v>120683.28665014791</v>
      </c>
      <c r="J49" s="4">
        <f t="shared" si="3"/>
        <v>-8695.6634621246048</v>
      </c>
    </row>
    <row r="50" spans="2:10" x14ac:dyDescent="0.25">
      <c r="B50" s="14" t="s">
        <v>14</v>
      </c>
      <c r="C50" s="3">
        <v>0</v>
      </c>
      <c r="E50" s="5">
        <v>190423</v>
      </c>
      <c r="F50" s="11">
        <f t="shared" si="4"/>
        <v>0.11380427312117138</v>
      </c>
      <c r="G50" s="7">
        <f t="shared" si="5"/>
        <v>138803.04780679516</v>
      </c>
      <c r="H50" s="7">
        <f t="shared" si="6"/>
        <v>138803.04780679516</v>
      </c>
      <c r="I50" s="3">
        <v>188642.14976466162</v>
      </c>
      <c r="J50" s="7">
        <f t="shared" si="3"/>
        <v>-49839.101957866456</v>
      </c>
    </row>
    <row r="51" spans="2:10" x14ac:dyDescent="0.25">
      <c r="B51" t="s">
        <v>17</v>
      </c>
      <c r="C51" s="8">
        <f>SUM(C35:C50)</f>
        <v>1580335.36</v>
      </c>
      <c r="E51" s="2">
        <f>SUM(E35:E50)</f>
        <v>1673250</v>
      </c>
      <c r="F51" s="10">
        <f>SUM(F35:F50)</f>
        <v>0.99999999999999978</v>
      </c>
      <c r="G51" s="4">
        <f>SUM(G35:G50)</f>
        <v>1219664.6399999999</v>
      </c>
      <c r="H51" s="4">
        <f>SUM(H35:H50)</f>
        <v>2800000</v>
      </c>
      <c r="I51" s="1">
        <v>2799999.9999999995</v>
      </c>
      <c r="J51" s="4">
        <f>SUM(J35:J50)</f>
        <v>-1.673470251262188E-10</v>
      </c>
    </row>
    <row r="52" spans="2:10" x14ac:dyDescent="0.25">
      <c r="D52" t="s">
        <v>19</v>
      </c>
      <c r="E52" s="5">
        <v>26750</v>
      </c>
    </row>
    <row r="53" spans="2:10" x14ac:dyDescent="0.25">
      <c r="E53" s="6">
        <f>SUM(E51:E52)</f>
        <v>1700000</v>
      </c>
    </row>
    <row r="54" spans="2:10" x14ac:dyDescent="0.25">
      <c r="E54" s="6"/>
    </row>
    <row r="55" spans="2:10" x14ac:dyDescent="0.25">
      <c r="B55" t="s">
        <v>21</v>
      </c>
      <c r="C55" s="1">
        <v>2800000</v>
      </c>
    </row>
    <row r="56" spans="2:10" x14ac:dyDescent="0.25">
      <c r="C56" s="1"/>
    </row>
    <row r="57" spans="2:10" x14ac:dyDescent="0.25">
      <c r="B57" t="s">
        <v>22</v>
      </c>
      <c r="C57" s="3">
        <f>-C51</f>
        <v>-1580335.36</v>
      </c>
    </row>
    <row r="58" spans="2:10" x14ac:dyDescent="0.25">
      <c r="B58" t="s">
        <v>23</v>
      </c>
      <c r="C58" s="1">
        <f>SUM(C55:C57)</f>
        <v>1219664.6399999999</v>
      </c>
    </row>
  </sheetData>
  <printOptions gridLines="1"/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C31"/>
  <sheetViews>
    <sheetView tabSelected="1" workbookViewId="0">
      <selection activeCell="L12" sqref="L12"/>
    </sheetView>
  </sheetViews>
  <sheetFormatPr defaultRowHeight="15" x14ac:dyDescent="0.25"/>
  <cols>
    <col min="1" max="1" width="36.140625" style="17" customWidth="1"/>
    <col min="2" max="2" width="26.42578125" customWidth="1"/>
    <col min="3" max="3" width="32.28515625" customWidth="1"/>
  </cols>
  <sheetData>
    <row r="4" spans="1:3" x14ac:dyDescent="0.25">
      <c r="B4" t="s">
        <v>16</v>
      </c>
      <c r="C4" t="s">
        <v>31</v>
      </c>
    </row>
    <row r="5" spans="1:3" x14ac:dyDescent="0.25">
      <c r="A5" s="17" t="s">
        <v>15</v>
      </c>
      <c r="B5" s="1">
        <v>0</v>
      </c>
      <c r="C5" s="1">
        <v>0</v>
      </c>
    </row>
    <row r="6" spans="1:3" x14ac:dyDescent="0.25">
      <c r="A6" s="17" t="s">
        <v>0</v>
      </c>
      <c r="B6" s="1">
        <v>0</v>
      </c>
      <c r="C6" s="1">
        <v>182182.47</v>
      </c>
    </row>
    <row r="7" spans="1:3" x14ac:dyDescent="0.25">
      <c r="A7" s="17" t="s">
        <v>1</v>
      </c>
      <c r="B7" s="1">
        <v>280242.77</v>
      </c>
      <c r="C7" s="1">
        <v>0</v>
      </c>
    </row>
    <row r="8" spans="1:3" x14ac:dyDescent="0.25">
      <c r="A8" s="17" t="s">
        <v>2</v>
      </c>
      <c r="B8" s="1">
        <v>0</v>
      </c>
      <c r="C8" s="1"/>
    </row>
    <row r="9" spans="1:3" x14ac:dyDescent="0.25">
      <c r="A9" s="17" t="s">
        <v>3</v>
      </c>
      <c r="B9" s="1">
        <v>150662.09</v>
      </c>
      <c r="C9" s="1">
        <v>0</v>
      </c>
    </row>
    <row r="10" spans="1:3" x14ac:dyDescent="0.25">
      <c r="A10" s="17" t="s">
        <v>4</v>
      </c>
      <c r="B10" s="1">
        <v>123700</v>
      </c>
      <c r="C10" s="1"/>
    </row>
    <row r="11" spans="1:3" x14ac:dyDescent="0.25">
      <c r="A11" s="17" t="s">
        <v>5</v>
      </c>
      <c r="B11" s="1">
        <v>0</v>
      </c>
      <c r="C11" s="1"/>
    </row>
    <row r="12" spans="1:3" x14ac:dyDescent="0.25">
      <c r="A12" s="17" t="s">
        <v>6</v>
      </c>
      <c r="B12" s="1">
        <v>147459.5</v>
      </c>
      <c r="C12" s="1"/>
    </row>
    <row r="13" spans="1:3" x14ac:dyDescent="0.25">
      <c r="A13" s="17" t="s">
        <v>7</v>
      </c>
      <c r="B13" s="1">
        <v>437396</v>
      </c>
      <c r="C13" s="1">
        <v>0</v>
      </c>
    </row>
    <row r="14" spans="1:3" x14ac:dyDescent="0.25">
      <c r="A14" s="17" t="s">
        <v>8</v>
      </c>
      <c r="B14" s="1">
        <v>100655.36</v>
      </c>
      <c r="C14" s="1">
        <v>0</v>
      </c>
    </row>
    <row r="15" spans="1:3" x14ac:dyDescent="0.25">
      <c r="A15" s="17" t="s">
        <v>9</v>
      </c>
      <c r="B15" s="1">
        <v>0</v>
      </c>
      <c r="C15" s="1"/>
    </row>
    <row r="16" spans="1:3" x14ac:dyDescent="0.25">
      <c r="A16" s="17" t="s">
        <v>10</v>
      </c>
      <c r="B16" s="1">
        <v>147459.5</v>
      </c>
      <c r="C16" s="1"/>
    </row>
    <row r="17" spans="1:3" x14ac:dyDescent="0.25">
      <c r="A17" s="17" t="s">
        <v>11</v>
      </c>
      <c r="B17" s="1">
        <v>0</v>
      </c>
      <c r="C17" s="1"/>
    </row>
    <row r="18" spans="1:3" x14ac:dyDescent="0.25">
      <c r="A18" s="17" t="s">
        <v>12</v>
      </c>
      <c r="B18" s="1"/>
      <c r="C18" s="1"/>
    </row>
    <row r="19" spans="1:3" x14ac:dyDescent="0.25">
      <c r="A19" s="17" t="s">
        <v>13</v>
      </c>
      <c r="B19" s="1">
        <v>322400</v>
      </c>
      <c r="C19" s="1"/>
    </row>
    <row r="20" spans="1:3" x14ac:dyDescent="0.25">
      <c r="A20" s="17" t="s">
        <v>14</v>
      </c>
      <c r="B20" s="3">
        <v>0</v>
      </c>
      <c r="C20" s="3"/>
    </row>
    <row r="21" spans="1:3" x14ac:dyDescent="0.25">
      <c r="A21" s="17" t="s">
        <v>17</v>
      </c>
      <c r="B21" s="8">
        <f>SUM(B5:B20)</f>
        <v>1709975.22</v>
      </c>
      <c r="C21" s="8">
        <f>SUM(C5:C20)</f>
        <v>182182.47</v>
      </c>
    </row>
    <row r="22" spans="1:3" x14ac:dyDescent="0.25">
      <c r="C22" s="7">
        <f>B21</f>
        <v>1709975.22</v>
      </c>
    </row>
    <row r="23" spans="1:3" x14ac:dyDescent="0.25">
      <c r="C23" s="4">
        <f>SUM(C21:C22)</f>
        <v>1892157.69</v>
      </c>
    </row>
    <row r="27" spans="1:3" x14ac:dyDescent="0.25">
      <c r="B27" t="s">
        <v>32</v>
      </c>
      <c r="C27" s="8">
        <v>3000000</v>
      </c>
    </row>
    <row r="28" spans="1:3" x14ac:dyDescent="0.25">
      <c r="B28" t="s">
        <v>33</v>
      </c>
      <c r="C28" s="18">
        <v>101239</v>
      </c>
    </row>
    <row r="29" spans="1:3" x14ac:dyDescent="0.25">
      <c r="B29" t="s">
        <v>34</v>
      </c>
      <c r="C29" s="8">
        <f>SUM(C27:C28)</f>
        <v>3101239</v>
      </c>
    </row>
    <row r="30" spans="1:3" x14ac:dyDescent="0.25">
      <c r="B30" t="s">
        <v>35</v>
      </c>
      <c r="C30" s="18">
        <f>-C23</f>
        <v>-1892157.69</v>
      </c>
    </row>
    <row r="31" spans="1:3" x14ac:dyDescent="0.25">
      <c r="B31" t="s">
        <v>36</v>
      </c>
      <c r="C31" s="4">
        <f>SUM(C29:C30)</f>
        <v>1209081.31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Shortfall + Unanticipated Expen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Kipfer</dc:creator>
  <cp:lastModifiedBy>Carrie Kipfer</cp:lastModifiedBy>
  <cp:lastPrinted>2020-11-18T22:54:44Z</cp:lastPrinted>
  <dcterms:created xsi:type="dcterms:W3CDTF">2020-08-18T12:18:27Z</dcterms:created>
  <dcterms:modified xsi:type="dcterms:W3CDTF">2020-11-18T22:54:48Z</dcterms:modified>
</cp:coreProperties>
</file>